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лот1!$A:$F</definedName>
    <definedName name="_xlnm.Print_Area" localSheetId="0">лот1!$A$1:$I$35</definedName>
  </definedNames>
  <calcPr calcId="125725"/>
</workbook>
</file>

<file path=xl/calcChain.xml><?xml version="1.0" encoding="utf-8"?>
<calcChain xmlns="http://schemas.openxmlformats.org/spreadsheetml/2006/main">
  <c r="K35" i="3"/>
  <c r="I32" l="1"/>
  <c r="I31"/>
  <c r="I30"/>
  <c r="I29"/>
  <c r="I28"/>
  <c r="I26"/>
  <c r="I25"/>
  <c r="I24"/>
  <c r="I23"/>
  <c r="I22" s="1"/>
  <c r="I21"/>
  <c r="I20"/>
  <c r="I19"/>
  <c r="I18"/>
  <c r="I17"/>
  <c r="I16"/>
  <c r="I15"/>
  <c r="I11"/>
  <c r="I12"/>
  <c r="I13"/>
  <c r="I10"/>
  <c r="H35"/>
  <c r="H28"/>
  <c r="H27" s="1"/>
  <c r="H26"/>
  <c r="H24"/>
  <c r="H20"/>
  <c r="H19"/>
  <c r="H16"/>
  <c r="H15"/>
  <c r="H9"/>
  <c r="I27" l="1"/>
  <c r="H14"/>
  <c r="H22"/>
  <c r="I14" l="1"/>
  <c r="I33" s="1"/>
  <c r="I9"/>
  <c r="I35" l="1"/>
  <c r="K33" l="1"/>
  <c r="L33" s="1"/>
</calcChain>
</file>

<file path=xl/sharedStrings.xml><?xml version="1.0" encoding="utf-8"?>
<sst xmlns="http://schemas.openxmlformats.org/spreadsheetml/2006/main" count="62" uniqueCount="58">
  <si>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</si>
  <si>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</si>
  <si>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</si>
  <si>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</si>
  <si>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</si>
  <si>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</si>
  <si>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</si>
  <si>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</si>
  <si>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</si>
  <si>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</si>
  <si>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</si>
  <si>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</si>
  <si>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</si>
  <si>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</si>
  <si>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</si>
  <si>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</si>
  <si>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</si>
  <si>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</si>
  <si>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</si>
  <si>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</si>
  <si>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 xml:space="preserve">Стоимость на 1 кв. м. общей площади (руб./мес.)         (размер платы в месяц на 1 кв. м.)  </t>
  </si>
  <si>
    <t>2-5 этажные жилые дома</t>
  </si>
  <si>
    <t>3 раз(а) в неделю</t>
  </si>
  <si>
    <t>Приложение №2</t>
  </si>
  <si>
    <t>к извещению и документации</t>
  </si>
  <si>
    <t xml:space="preserve"> о проведении открытого конкурса</t>
  </si>
  <si>
    <t>1. Подметание  полов во всех помещениях общего пользования</t>
  </si>
  <si>
    <t>2 раз(а) в неделю</t>
  </si>
  <si>
    <t>2. Влажная уборка полов во всех помещениях общего пользования</t>
  </si>
  <si>
    <t>1 раз(а) в неделю</t>
  </si>
  <si>
    <t>12 раз(а) в месяц</t>
  </si>
  <si>
    <t>5. Подметание земельного участка в летний период</t>
  </si>
  <si>
    <t>4 раз(а) в неделю</t>
  </si>
  <si>
    <t>6. Уборка мусора с газона, очистка урн</t>
  </si>
  <si>
    <t>7. Уборка мусора на контейнерных площадках (помойных ям)</t>
  </si>
  <si>
    <t>7. Очистка кровли от снега, сбивание сосулек)</t>
  </si>
  <si>
    <t>по необходимости</t>
  </si>
  <si>
    <t>8. Сдвижка и подметание снега при отсутствии снегопадов</t>
  </si>
  <si>
    <t>9. Сдвижка и подметание снега при снегопаде</t>
  </si>
  <si>
    <t>10. Вывоз твердых бытовых отходов, жидких бытовых отходов</t>
  </si>
  <si>
    <t>11. Укрепление водосточных труб, колен и воронок</t>
  </si>
  <si>
    <t>раз(а) в год</t>
  </si>
  <si>
    <t>12. Расконсервирование и ремонт поливочной системы, консервация системы центрального отопления, ремонт просевшей отмостки</t>
  </si>
  <si>
    <t>13. Замена разбитых стекол окон и дверей в помещениях общего пользования</t>
  </si>
  <si>
    <t>14. Ремонт, регулировка, промывка, испытание, расконсервация систем центрального отопления, утепление бойлеров, утепление и прочистка дымовентиляционных каналов, консервация поливочных систем, проверка состояния и ремонт продухов в цоколях зданий, ремонт и утепление наружных водоразборных кранов и колонок, ремонт и укрепление входных дверей, прочистка канализационных лежаков</t>
  </si>
  <si>
    <t>15. Проведение технических осмотров и устранение незначительных неисправностей в системах вентиляции, дымоудаления, электротехнических устройств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</si>
  <si>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____ раз(а) в год.</t>
  </si>
  <si>
    <t>16. Аварийное обслуживание</t>
  </si>
  <si>
    <t>17. Дератизация, дезинсекция</t>
  </si>
  <si>
    <t>V. Передача показаний приборов учета эл. и тепловой энергии</t>
  </si>
  <si>
    <t>ежемесячно</t>
  </si>
  <si>
    <t>VI. ВДГО</t>
  </si>
  <si>
    <t>постоянно</t>
  </si>
  <si>
    <t>по мере необходимости в течение  (указать период устранения неисправности)</t>
  </si>
  <si>
    <t>Лот №3</t>
  </si>
  <si>
    <t>Жилой район      Октябрьский   территориальный округ</t>
  </si>
  <si>
    <t>Обводный канал пр.</t>
  </si>
  <si>
    <t>52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</si>
</sst>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/>
    <xf numFmtId="0" fontId="3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4" fontId="8" fillId="2" borderId="5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4" fontId="2" fillId="2" borderId="0" xfId="0" applyNumberFormat="1" applyFont="1" applyFill="1" applyAlignment="1"/>
    <xf numFmtId="2" fontId="2" fillId="2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0" fontId="0" fillId="0" borderId="8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1"/>
  <sheetViews>
    <sheetView tabSelected="1" view="pageBreakPreview" topLeftCell="A22" zoomScaleNormal="100" zoomScaleSheetLayoutView="100" workbookViewId="0">
      <selection activeCell="L33" sqref="L33"/>
    </sheetView>
  </sheetViews>
  <sheetFormatPr defaultRowHeight="12.75"/>
  <cols>
    <col min="1" max="5" width="9.140625" style="3"/>
    <col min="6" max="6" width="17.140625" style="3" customWidth="1"/>
    <col min="7" max="9" width="22.7109375" style="3" customWidth="1"/>
    <col min="10" max="10" width="9.140625" style="1"/>
    <col min="11" max="11" width="10.85546875" style="1" customWidth="1"/>
    <col min="12" max="20" width="9.140625" style="1"/>
  </cols>
  <sheetData>
    <row r="1" spans="1:9" s="3" customFormat="1" ht="16.5" customHeight="1">
      <c r="A1" s="11" t="s">
        <v>19</v>
      </c>
      <c r="B1" s="11"/>
      <c r="C1" s="11"/>
      <c r="D1" s="11"/>
      <c r="E1" s="11"/>
      <c r="F1" s="11"/>
      <c r="G1" s="14"/>
      <c r="H1" s="3" t="s">
        <v>23</v>
      </c>
      <c r="I1" s="14"/>
    </row>
    <row r="2" spans="1:9" s="3" customFormat="1" ht="16.5" customHeight="1">
      <c r="A2" s="11" t="s">
        <v>18</v>
      </c>
      <c r="B2" s="11"/>
      <c r="C2" s="11"/>
      <c r="D2" s="11"/>
      <c r="E2" s="11"/>
      <c r="F2" s="11"/>
      <c r="G2" s="14"/>
      <c r="H2" s="3" t="s">
        <v>24</v>
      </c>
      <c r="I2" s="14"/>
    </row>
    <row r="3" spans="1:9" s="3" customFormat="1" ht="16.5" customHeight="1">
      <c r="A3" s="11" t="s">
        <v>17</v>
      </c>
      <c r="B3" s="11"/>
      <c r="C3" s="11"/>
      <c r="D3" s="11"/>
      <c r="E3" s="11"/>
      <c r="F3" s="11"/>
      <c r="G3" s="14"/>
      <c r="H3" s="3" t="s">
        <v>25</v>
      </c>
      <c r="I3" s="14"/>
    </row>
    <row r="4" spans="1:9" s="3" customFormat="1" ht="16.5" customHeight="1">
      <c r="A4" s="11" t="s">
        <v>16</v>
      </c>
      <c r="B4" s="11"/>
      <c r="C4" s="11"/>
      <c r="D4" s="11"/>
      <c r="E4" s="11"/>
      <c r="F4" s="11"/>
      <c r="G4" s="14"/>
    </row>
    <row r="5" spans="1:9" s="3" customFormat="1">
      <c r="A5" s="2" t="s">
        <v>54</v>
      </c>
      <c r="B5" s="2" t="s">
        <v>55</v>
      </c>
    </row>
    <row r="6" spans="1:9" s="3" customFormat="1" ht="15.75" customHeight="1">
      <c r="A6" s="42" t="s">
        <v>15</v>
      </c>
      <c r="B6" s="42"/>
      <c r="C6" s="42"/>
      <c r="D6" s="42"/>
      <c r="E6" s="42"/>
      <c r="F6" s="42"/>
      <c r="G6" s="15"/>
      <c r="H6" s="10"/>
      <c r="I6" s="9"/>
    </row>
    <row r="7" spans="1:9" s="5" customFormat="1" ht="56.25" customHeight="1">
      <c r="A7" s="42"/>
      <c r="B7" s="42"/>
      <c r="C7" s="42"/>
      <c r="D7" s="42"/>
      <c r="E7" s="42"/>
      <c r="F7" s="42"/>
      <c r="G7" s="41" t="s">
        <v>14</v>
      </c>
      <c r="H7" s="40" t="s">
        <v>21</v>
      </c>
      <c r="I7" s="16" t="s">
        <v>56</v>
      </c>
    </row>
    <row r="8" spans="1:9" s="5" customFormat="1" ht="16.5" customHeight="1">
      <c r="A8" s="42"/>
      <c r="B8" s="42"/>
      <c r="C8" s="42"/>
      <c r="D8" s="42"/>
      <c r="E8" s="42"/>
      <c r="F8" s="42"/>
      <c r="G8" s="41"/>
      <c r="H8" s="40"/>
      <c r="I8" s="17" t="s">
        <v>57</v>
      </c>
    </row>
    <row r="9" spans="1:9" s="3" customFormat="1">
      <c r="A9" s="38" t="s">
        <v>13</v>
      </c>
      <c r="B9" s="38"/>
      <c r="C9" s="38"/>
      <c r="D9" s="38"/>
      <c r="E9" s="38"/>
      <c r="F9" s="38"/>
      <c r="G9" s="19"/>
      <c r="H9" s="20">
        <f>ROUND(H10+H11+H12+H13,2)</f>
        <v>3.84</v>
      </c>
      <c r="I9" s="8">
        <f t="shared" ref="I9" si="0">SUM(I10:I13)</f>
        <v>84529.152000000002</v>
      </c>
    </row>
    <row r="10" spans="1:9" s="3" customFormat="1">
      <c r="A10" s="35" t="s">
        <v>26</v>
      </c>
      <c r="B10" s="43"/>
      <c r="C10" s="43"/>
      <c r="D10" s="43"/>
      <c r="E10" s="43"/>
      <c r="F10" s="43"/>
      <c r="G10" s="21" t="s">
        <v>27</v>
      </c>
      <c r="H10" s="22">
        <v>3.39</v>
      </c>
      <c r="I10" s="23">
        <f>H10*12*I34</f>
        <v>74623.392000000007</v>
      </c>
    </row>
    <row r="11" spans="1:9" s="3" customFormat="1">
      <c r="A11" s="36" t="s">
        <v>28</v>
      </c>
      <c r="B11" s="36"/>
      <c r="C11" s="36"/>
      <c r="D11" s="36"/>
      <c r="E11" s="36"/>
      <c r="F11" s="36"/>
      <c r="G11" s="21" t="s">
        <v>29</v>
      </c>
      <c r="H11" s="22">
        <v>0.45</v>
      </c>
      <c r="I11" s="23">
        <f>H11*12*I34</f>
        <v>9905.760000000002</v>
      </c>
    </row>
    <row r="12" spans="1:9" s="3" customFormat="1">
      <c r="A12" s="36" t="s">
        <v>12</v>
      </c>
      <c r="B12" s="36"/>
      <c r="C12" s="36"/>
      <c r="D12" s="36"/>
      <c r="E12" s="36"/>
      <c r="F12" s="36"/>
      <c r="G12" s="21" t="s">
        <v>22</v>
      </c>
      <c r="H12" s="22">
        <v>0</v>
      </c>
      <c r="I12" s="23">
        <f>0*12*I34</f>
        <v>0</v>
      </c>
    </row>
    <row r="13" spans="1:9" s="3" customFormat="1">
      <c r="A13" s="36" t="s">
        <v>11</v>
      </c>
      <c r="B13" s="36"/>
      <c r="C13" s="36"/>
      <c r="D13" s="36"/>
      <c r="E13" s="36"/>
      <c r="F13" s="36"/>
      <c r="G13" s="21" t="s">
        <v>30</v>
      </c>
      <c r="H13" s="22">
        <v>0</v>
      </c>
      <c r="I13" s="23">
        <f>0*12*I34</f>
        <v>0</v>
      </c>
    </row>
    <row r="14" spans="1:9" s="3" customFormat="1" ht="23.85" customHeight="1">
      <c r="A14" s="39" t="s">
        <v>10</v>
      </c>
      <c r="B14" s="39"/>
      <c r="C14" s="39"/>
      <c r="D14" s="39"/>
      <c r="E14" s="39"/>
      <c r="F14" s="39"/>
      <c r="G14" s="21"/>
      <c r="H14" s="24">
        <f>H15+H16+H17+H19+H20+H21+H18</f>
        <v>5.49</v>
      </c>
      <c r="I14" s="8">
        <f t="shared" ref="I14" si="1">SUM(I15:I21)</f>
        <v>120850.272</v>
      </c>
    </row>
    <row r="15" spans="1:9" s="3" customFormat="1">
      <c r="A15" s="36" t="s">
        <v>31</v>
      </c>
      <c r="B15" s="36"/>
      <c r="C15" s="36"/>
      <c r="D15" s="36"/>
      <c r="E15" s="36"/>
      <c r="F15" s="36"/>
      <c r="G15" s="21" t="s">
        <v>32</v>
      </c>
      <c r="H15" s="22">
        <f>0.17</f>
        <v>0.17</v>
      </c>
      <c r="I15" s="23">
        <f>H15*12*I34</f>
        <v>3742.1760000000004</v>
      </c>
    </row>
    <row r="16" spans="1:9" s="3" customFormat="1">
      <c r="A16" s="36" t="s">
        <v>33</v>
      </c>
      <c r="B16" s="36"/>
      <c r="C16" s="36"/>
      <c r="D16" s="36"/>
      <c r="E16" s="36"/>
      <c r="F16" s="36"/>
      <c r="G16" s="21" t="s">
        <v>22</v>
      </c>
      <c r="H16" s="22">
        <f>1.99</f>
        <v>1.99</v>
      </c>
      <c r="I16" s="23">
        <f>H16*12*I34</f>
        <v>43805.472000000002</v>
      </c>
    </row>
    <row r="17" spans="1:9" s="3" customFormat="1">
      <c r="A17" s="36" t="s">
        <v>34</v>
      </c>
      <c r="B17" s="36"/>
      <c r="C17" s="36"/>
      <c r="D17" s="36"/>
      <c r="E17" s="36"/>
      <c r="F17" s="36"/>
      <c r="G17" s="21" t="s">
        <v>9</v>
      </c>
      <c r="H17" s="22">
        <v>0.21</v>
      </c>
      <c r="I17" s="23">
        <f>H17*12*I34</f>
        <v>4622.6880000000001</v>
      </c>
    </row>
    <row r="18" spans="1:9" s="3" customFormat="1" ht="50.25" customHeight="1">
      <c r="A18" s="36" t="s">
        <v>35</v>
      </c>
      <c r="B18" s="36"/>
      <c r="C18" s="36"/>
      <c r="D18" s="36"/>
      <c r="E18" s="36"/>
      <c r="F18" s="36"/>
      <c r="G18" s="21" t="s">
        <v>36</v>
      </c>
      <c r="H18" s="22">
        <v>0.17</v>
      </c>
      <c r="I18" s="23">
        <f>H18*12*I34</f>
        <v>3742.1760000000004</v>
      </c>
    </row>
    <row r="19" spans="1:9" s="3" customFormat="1" ht="12.75" customHeight="1">
      <c r="A19" s="36" t="s">
        <v>37</v>
      </c>
      <c r="B19" s="36"/>
      <c r="C19" s="36"/>
      <c r="D19" s="36"/>
      <c r="E19" s="36"/>
      <c r="F19" s="36"/>
      <c r="G19" s="21" t="s">
        <v>22</v>
      </c>
      <c r="H19" s="22">
        <f>0.15</f>
        <v>0.15</v>
      </c>
      <c r="I19" s="23">
        <f>H19*12*I34</f>
        <v>3301.9199999999996</v>
      </c>
    </row>
    <row r="20" spans="1:9" s="3" customFormat="1" ht="48" customHeight="1">
      <c r="A20" s="36" t="s">
        <v>38</v>
      </c>
      <c r="B20" s="36"/>
      <c r="C20" s="36"/>
      <c r="D20" s="36"/>
      <c r="E20" s="36"/>
      <c r="F20" s="36"/>
      <c r="G20" s="25" t="s">
        <v>8</v>
      </c>
      <c r="H20" s="22">
        <f>0.28+0.37</f>
        <v>0.65</v>
      </c>
      <c r="I20" s="23">
        <f>H20*12*I34</f>
        <v>14308.320000000002</v>
      </c>
    </row>
    <row r="21" spans="1:9" s="3" customFormat="1">
      <c r="A21" s="36" t="s">
        <v>39</v>
      </c>
      <c r="B21" s="36"/>
      <c r="C21" s="36"/>
      <c r="D21" s="36"/>
      <c r="E21" s="36"/>
      <c r="F21" s="36"/>
      <c r="G21" s="21" t="s">
        <v>22</v>
      </c>
      <c r="H21" s="22">
        <v>2.15</v>
      </c>
      <c r="I21" s="23">
        <f>H21*12*I34</f>
        <v>47327.519999999997</v>
      </c>
    </row>
    <row r="22" spans="1:9" s="3" customFormat="1" ht="13.5" customHeight="1">
      <c r="A22" s="39" t="s">
        <v>7</v>
      </c>
      <c r="B22" s="39"/>
      <c r="C22" s="39"/>
      <c r="D22" s="39"/>
      <c r="E22" s="39"/>
      <c r="F22" s="39"/>
      <c r="G22" s="21"/>
      <c r="H22" s="24">
        <f>H24+H25+H26+H23</f>
        <v>3.7399999999999998</v>
      </c>
      <c r="I22" s="8">
        <f>I23+I24+I25+I26</f>
        <v>82327.872000000003</v>
      </c>
    </row>
    <row r="23" spans="1:9" s="3" customFormat="1" ht="12.75" customHeight="1">
      <c r="A23" s="36" t="s">
        <v>40</v>
      </c>
      <c r="B23" s="36"/>
      <c r="C23" s="36"/>
      <c r="D23" s="36"/>
      <c r="E23" s="36"/>
      <c r="F23" s="36"/>
      <c r="G23" s="21" t="s">
        <v>41</v>
      </c>
      <c r="H23" s="22">
        <v>0.05</v>
      </c>
      <c r="I23" s="23">
        <f>H23*12*I34</f>
        <v>1100.6400000000003</v>
      </c>
    </row>
    <row r="24" spans="1:9" s="3" customFormat="1" ht="24.75" customHeight="1">
      <c r="A24" s="35" t="s">
        <v>42</v>
      </c>
      <c r="B24" s="35"/>
      <c r="C24" s="35"/>
      <c r="D24" s="35"/>
      <c r="E24" s="35"/>
      <c r="F24" s="35"/>
      <c r="G24" s="21" t="s">
        <v>6</v>
      </c>
      <c r="H24" s="22">
        <f>0.03</f>
        <v>0.03</v>
      </c>
      <c r="I24" s="23">
        <f>H24*12*I34</f>
        <v>660.38400000000001</v>
      </c>
    </row>
    <row r="25" spans="1:9" s="3" customFormat="1" ht="33" customHeight="1">
      <c r="A25" s="35" t="s">
        <v>43</v>
      </c>
      <c r="B25" s="35"/>
      <c r="C25" s="35"/>
      <c r="D25" s="35"/>
      <c r="E25" s="35"/>
      <c r="F25" s="35"/>
      <c r="G25" s="25" t="s">
        <v>53</v>
      </c>
      <c r="H25" s="22">
        <v>0.03</v>
      </c>
      <c r="I25" s="23">
        <f>H25*12*I34</f>
        <v>660.38400000000001</v>
      </c>
    </row>
    <row r="26" spans="1:9" s="3" customFormat="1" ht="61.5" customHeight="1">
      <c r="A26" s="35" t="s">
        <v>44</v>
      </c>
      <c r="B26" s="35"/>
      <c r="C26" s="35"/>
      <c r="D26" s="35"/>
      <c r="E26" s="35"/>
      <c r="F26" s="35"/>
      <c r="G26" s="21" t="s">
        <v>6</v>
      </c>
      <c r="H26" s="22">
        <f>0.42+0.01+0.95+2.25</f>
        <v>3.63</v>
      </c>
      <c r="I26" s="23">
        <f>H26*12*I34</f>
        <v>79906.464000000007</v>
      </c>
    </row>
    <row r="27" spans="1:9" s="3" customFormat="1" ht="28.5" customHeight="1">
      <c r="A27" s="38" t="s">
        <v>5</v>
      </c>
      <c r="B27" s="38"/>
      <c r="C27" s="38"/>
      <c r="D27" s="38"/>
      <c r="E27" s="38"/>
      <c r="F27" s="38"/>
      <c r="G27" s="21"/>
      <c r="H27" s="30">
        <f>SUM(H28:H30)</f>
        <v>3.0100000000000002</v>
      </c>
      <c r="I27" s="31">
        <f>SUM(I28:I30)</f>
        <v>66258.528000000006</v>
      </c>
    </row>
    <row r="28" spans="1:9" s="3" customFormat="1" ht="89.25" customHeight="1">
      <c r="A28" s="35" t="s">
        <v>45</v>
      </c>
      <c r="B28" s="35"/>
      <c r="C28" s="35"/>
      <c r="D28" s="35"/>
      <c r="E28" s="35"/>
      <c r="F28" s="35"/>
      <c r="G28" s="25" t="s">
        <v>46</v>
      </c>
      <c r="H28" s="22">
        <f>0.09+0.11+0.02+0.11+0.01+0.01+0.1</f>
        <v>0.45000000000000007</v>
      </c>
      <c r="I28" s="23">
        <f>H28*12*I34</f>
        <v>9905.760000000002</v>
      </c>
    </row>
    <row r="29" spans="1:9" s="3" customFormat="1" ht="59.25" customHeight="1">
      <c r="A29" s="36" t="s">
        <v>47</v>
      </c>
      <c r="B29" s="36"/>
      <c r="C29" s="36"/>
      <c r="D29" s="36"/>
      <c r="E29" s="36"/>
      <c r="F29" s="36"/>
      <c r="G29" s="25" t="s">
        <v>4</v>
      </c>
      <c r="H29" s="22">
        <v>2.27</v>
      </c>
      <c r="I29" s="23">
        <f>H29*12*I34</f>
        <v>49969.056000000004</v>
      </c>
    </row>
    <row r="30" spans="1:9" s="3" customFormat="1" ht="30" customHeight="1">
      <c r="A30" s="36" t="s">
        <v>48</v>
      </c>
      <c r="B30" s="36"/>
      <c r="C30" s="36"/>
      <c r="D30" s="36"/>
      <c r="E30" s="36"/>
      <c r="F30" s="36"/>
      <c r="G30" s="21" t="s">
        <v>3</v>
      </c>
      <c r="H30" s="22">
        <v>0.28999999999999998</v>
      </c>
      <c r="I30" s="23">
        <f>H30*12*I34</f>
        <v>6383.7119999999995</v>
      </c>
    </row>
    <row r="31" spans="1:9" s="3" customFormat="1">
      <c r="A31" s="37" t="s">
        <v>49</v>
      </c>
      <c r="B31" s="37"/>
      <c r="C31" s="37"/>
      <c r="D31" s="37"/>
      <c r="E31" s="37"/>
      <c r="F31" s="37"/>
      <c r="G31" s="26" t="s">
        <v>50</v>
      </c>
      <c r="H31" s="27">
        <v>0.34</v>
      </c>
      <c r="I31" s="32">
        <f>H31*12*I34</f>
        <v>7484.3520000000008</v>
      </c>
    </row>
    <row r="32" spans="1:9" s="3" customFormat="1">
      <c r="A32" s="37" t="s">
        <v>51</v>
      </c>
      <c r="B32" s="37"/>
      <c r="C32" s="37"/>
      <c r="D32" s="37"/>
      <c r="E32" s="37"/>
      <c r="F32" s="37"/>
      <c r="G32" s="26" t="s">
        <v>52</v>
      </c>
      <c r="H32" s="27">
        <v>0.62</v>
      </c>
      <c r="I32" s="32">
        <f>H32*12*I34</f>
        <v>13647.936</v>
      </c>
    </row>
    <row r="33" spans="1:22" s="3" customFormat="1">
      <c r="A33" s="33" t="s">
        <v>2</v>
      </c>
      <c r="B33" s="33"/>
      <c r="C33" s="33"/>
      <c r="D33" s="33"/>
      <c r="E33" s="33"/>
      <c r="F33" s="33"/>
      <c r="G33" s="18"/>
      <c r="H33" s="29"/>
      <c r="I33" s="8">
        <f>I32+I31+I27+I22+I14+I9</f>
        <v>375098.11200000002</v>
      </c>
      <c r="K33" s="12">
        <f>SUM(G33:J33)</f>
        <v>375098.11200000002</v>
      </c>
      <c r="L33" s="13">
        <f>K33/12*0.05</f>
        <v>1562.9088000000002</v>
      </c>
    </row>
    <row r="34" spans="1:22" s="4" customFormat="1">
      <c r="A34" s="33" t="s">
        <v>1</v>
      </c>
      <c r="B34" s="33"/>
      <c r="C34" s="33"/>
      <c r="D34" s="33"/>
      <c r="E34" s="33"/>
      <c r="F34" s="33"/>
      <c r="G34" s="18"/>
      <c r="H34" s="8"/>
      <c r="I34" s="28">
        <v>1834.4</v>
      </c>
    </row>
    <row r="35" spans="1:22" s="6" customFormat="1" ht="25.5" customHeight="1">
      <c r="A35" s="34" t="s">
        <v>20</v>
      </c>
      <c r="B35" s="34"/>
      <c r="C35" s="34"/>
      <c r="D35" s="34"/>
      <c r="E35" s="34"/>
      <c r="F35" s="34"/>
      <c r="G35" s="18"/>
      <c r="H35" s="8">
        <f>H32+H31+H27+H22+H14+H9</f>
        <v>17.04</v>
      </c>
      <c r="I35" s="8">
        <f t="shared" ref="I35" si="2">I33/12/I34</f>
        <v>17.04</v>
      </c>
      <c r="K35" s="6">
        <f>I34*80*70/100</f>
        <v>102726.39999999999</v>
      </c>
    </row>
    <row r="36" spans="1:22" s="3" customFormat="1" ht="12.75" customHeight="1">
      <c r="H36" s="4"/>
      <c r="I36" s="4"/>
    </row>
    <row r="37" spans="1:22" s="3" customFormat="1" ht="12.75" hidden="1" customHeight="1">
      <c r="H37" s="4"/>
      <c r="I37" s="4"/>
    </row>
    <row r="38" spans="1:22" s="3" customFormat="1">
      <c r="U38" s="7"/>
      <c r="V38" s="7"/>
    </row>
    <row r="39" spans="1:22" s="3" customFormat="1">
      <c r="U39" s="7"/>
      <c r="V39" s="7"/>
    </row>
    <row r="40" spans="1:22" s="1" customFormat="1">
      <c r="A40" s="3" t="s">
        <v>0</v>
      </c>
      <c r="B40" s="3">
        <v>12</v>
      </c>
      <c r="C40" s="3"/>
      <c r="D40" s="3"/>
      <c r="E40" s="3"/>
      <c r="F40" s="3"/>
      <c r="G40" s="3"/>
      <c r="H40" s="3"/>
      <c r="I40" s="3"/>
    </row>
    <row r="41" spans="1:22" s="1" customFormat="1">
      <c r="A41" s="3"/>
      <c r="B41" s="3"/>
      <c r="C41" s="3"/>
      <c r="D41" s="3"/>
      <c r="E41" s="3"/>
      <c r="F41" s="3"/>
      <c r="G41" s="3"/>
      <c r="H41" s="3"/>
      <c r="I41" s="3"/>
      <c r="U41"/>
      <c r="V41"/>
    </row>
  </sheetData>
  <mergeCells count="30">
    <mergeCell ref="H7:H8"/>
    <mergeCell ref="G7:G8"/>
    <mergeCell ref="A6:F8"/>
    <mergeCell ref="A20:F20"/>
    <mergeCell ref="A21:F21"/>
    <mergeCell ref="A15:F15"/>
    <mergeCell ref="A9:F9"/>
    <mergeCell ref="A10:F10"/>
    <mergeCell ref="A11:F11"/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6:F26"/>
    <mergeCell ref="A23:F23"/>
    <mergeCell ref="A25:F25"/>
    <mergeCell ref="A22:F22"/>
    <mergeCell ref="A33:F33"/>
    <mergeCell ref="A34:F34"/>
    <mergeCell ref="A35:F35"/>
    <mergeCell ref="A28:F28"/>
    <mergeCell ref="A29:F29"/>
    <mergeCell ref="A30:F30"/>
    <mergeCell ref="A31:F31"/>
    <mergeCell ref="A32:F32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2016-08-22T13:16:08Z</cp:lastPrinted>
  <dcterms:created xsi:type="dcterms:W3CDTF">2013-04-24T10:34:01Z</dcterms:created>
  <dcterms:modified xsi:type="dcterms:W3CDTF">2016-10-14T11:45:09Z</dcterms:modified>
</cp:coreProperties>
</file>